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18 изм.) -910 160 (охрана ДП и архитектура)\"/>
    </mc:Choice>
  </mc:AlternateContent>
  <bookViews>
    <workbookView xWindow="0" yWindow="0" windowWidth="28800" windowHeight="118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Прогр.'!$A$1:$N$99</definedName>
  </definedNames>
  <calcPr calcId="152511"/>
</workbook>
</file>

<file path=xl/calcChain.xml><?xml version="1.0" encoding="utf-8"?>
<calcChain xmlns="http://schemas.openxmlformats.org/spreadsheetml/2006/main">
  <c r="G92" i="1" l="1"/>
  <c r="J88" i="1" l="1"/>
  <c r="J38" i="1"/>
  <c r="J58" i="1"/>
  <c r="J48" i="1" l="1"/>
  <c r="J43" i="1" l="1"/>
  <c r="I75" i="1" l="1"/>
  <c r="J78" i="1" l="1"/>
  <c r="J75" i="1" s="1"/>
  <c r="K33" i="1" l="1"/>
  <c r="K32" i="1"/>
  <c r="K31" i="1"/>
  <c r="J33" i="1"/>
  <c r="J32" i="1"/>
  <c r="J31" i="1"/>
  <c r="J23" i="1"/>
  <c r="J22" i="1"/>
  <c r="J21" i="1"/>
  <c r="J53" i="1" l="1"/>
  <c r="L48" i="1" l="1"/>
  <c r="K48" i="1"/>
  <c r="I28" i="1" l="1"/>
  <c r="I45" i="1"/>
  <c r="J26" i="1"/>
  <c r="J28" i="1"/>
  <c r="I83" i="1"/>
  <c r="L83" i="1"/>
  <c r="L73" i="1"/>
  <c r="L70" i="1" s="1"/>
  <c r="K73" i="1"/>
  <c r="J73" i="1"/>
  <c r="J70" i="1" s="1"/>
  <c r="L19" i="1"/>
  <c r="L18" i="1"/>
  <c r="L17" i="1"/>
  <c r="L16" i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I73" i="1"/>
  <c r="I69" i="1"/>
  <c r="I65" i="1" s="1"/>
  <c r="I63" i="1"/>
  <c r="I62" i="1"/>
  <c r="I61" i="1"/>
  <c r="I93" i="1" s="1"/>
  <c r="L96" i="1" l="1"/>
  <c r="L93" i="1"/>
  <c r="L15" i="1"/>
  <c r="L94" i="1"/>
  <c r="J25" i="1"/>
  <c r="L95" i="1"/>
  <c r="G16" i="1"/>
  <c r="G18" i="1"/>
  <c r="G17" i="1"/>
  <c r="G19" i="1"/>
  <c r="L25" i="1"/>
  <c r="K25" i="1"/>
  <c r="I60" i="1"/>
  <c r="I26" i="1"/>
  <c r="L92" i="1" l="1"/>
  <c r="H55" i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G40" i="1" l="1"/>
  <c r="J15" i="1"/>
  <c r="J35" i="1" l="1"/>
  <c r="K84" i="1"/>
  <c r="K83" i="1"/>
  <c r="K95" i="1" s="1"/>
  <c r="K82" i="1"/>
  <c r="K81" i="1"/>
  <c r="J84" i="1"/>
  <c r="J96" i="1" s="1"/>
  <c r="J83" i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G83" i="1" l="1"/>
  <c r="J95" i="1"/>
  <c r="J92" i="1" s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29" i="1"/>
  <c r="I27" i="1"/>
  <c r="H64" i="1"/>
  <c r="H63" i="1"/>
  <c r="H61" i="1"/>
  <c r="H39" i="1"/>
  <c r="H37" i="1"/>
  <c r="H36" i="1"/>
  <c r="H29" i="1"/>
  <c r="H96" i="1" s="1"/>
  <c r="H28" i="1"/>
  <c r="H95" i="1" l="1"/>
  <c r="I94" i="1"/>
  <c r="K35" i="1"/>
  <c r="K93" i="1"/>
  <c r="K92" i="1" s="1"/>
  <c r="H94" i="1"/>
  <c r="I96" i="1"/>
  <c r="H93" i="1"/>
  <c r="I25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<sst xmlns="http://schemas.openxmlformats.org/spreadsheetml/2006/main" count="161" uniqueCount="79">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</sst>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61" zoomScale="40" zoomScaleNormal="40" zoomScaleSheetLayoutView="40" workbookViewId="0">
      <selection activeCell="G93" sqref="G93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84" t="s">
        <v>59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6"/>
      <c r="R7" s="6"/>
      <c r="S7" s="6"/>
      <c r="T7" s="6"/>
    </row>
    <row r="8" spans="1:24" x14ac:dyDescent="0.3">
      <c r="B8" s="4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6"/>
      <c r="R8" s="6"/>
      <c r="S8" s="6"/>
      <c r="T8" s="6"/>
    </row>
    <row r="9" spans="1:24" x14ac:dyDescent="0.3">
      <c r="B9" s="4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81" t="s">
        <v>13</v>
      </c>
      <c r="C11" s="76" t="s">
        <v>14</v>
      </c>
      <c r="D11" s="81" t="s">
        <v>15</v>
      </c>
      <c r="E11" s="81" t="s">
        <v>58</v>
      </c>
      <c r="F11" s="81" t="s">
        <v>0</v>
      </c>
      <c r="G11" s="81" t="s">
        <v>11</v>
      </c>
      <c r="H11" s="89" t="s">
        <v>48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4" s="22" customFormat="1" ht="35.25" customHeight="1" x14ac:dyDescent="0.3">
      <c r="B12" s="81"/>
      <c r="C12" s="82"/>
      <c r="D12" s="83"/>
      <c r="E12" s="83"/>
      <c r="F12" s="83"/>
      <c r="G12" s="83"/>
      <c r="H12" s="81" t="s">
        <v>37</v>
      </c>
      <c r="I12" s="81" t="s">
        <v>38</v>
      </c>
      <c r="J12" s="85" t="s">
        <v>39</v>
      </c>
      <c r="K12" s="81" t="s">
        <v>43</v>
      </c>
      <c r="L12" s="87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81"/>
      <c r="C13" s="82"/>
      <c r="D13" s="83"/>
      <c r="E13" s="83"/>
      <c r="F13" s="83"/>
      <c r="G13" s="83"/>
      <c r="H13" s="81"/>
      <c r="I13" s="81"/>
      <c r="J13" s="86"/>
      <c r="K13" s="81"/>
      <c r="L13" s="88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80">
        <v>1</v>
      </c>
      <c r="C15" s="76" t="s">
        <v>67</v>
      </c>
      <c r="D15" s="81" t="s">
        <v>77</v>
      </c>
      <c r="E15" s="81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250100.11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80"/>
      <c r="C16" s="76"/>
      <c r="D16" s="81"/>
      <c r="E16" s="81"/>
      <c r="F16" s="16" t="s">
        <v>1</v>
      </c>
      <c r="G16" s="50">
        <f t="shared" ref="G16:G24" si="2">SUM(H16:L16)</f>
        <v>1779137.4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237357.5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80"/>
      <c r="C17" s="76"/>
      <c r="D17" s="81"/>
      <c r="E17" s="81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12492.5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80"/>
      <c r="C18" s="76"/>
      <c r="D18" s="81"/>
      <c r="E18" s="81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70">
        <f t="shared" si="3"/>
        <v>250.11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80"/>
      <c r="C19" s="76"/>
      <c r="D19" s="81"/>
      <c r="E19" s="81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78" t="s">
        <v>12</v>
      </c>
      <c r="C20" s="75" t="s">
        <v>49</v>
      </c>
      <c r="D20" s="77" t="s">
        <v>77</v>
      </c>
      <c r="E20" s="77" t="s">
        <v>9</v>
      </c>
      <c r="F20" s="15" t="s">
        <v>5</v>
      </c>
      <c r="G20" s="51">
        <f t="shared" si="2"/>
        <v>1874352.5669199997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250100.11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78"/>
      <c r="C21" s="75"/>
      <c r="D21" s="77"/>
      <c r="E21" s="77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72">
        <f>95000+142357.5</f>
        <v>237357.5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78"/>
      <c r="C22" s="75"/>
      <c r="D22" s="77"/>
      <c r="E22" s="77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72">
        <f>5000+7492.5</f>
        <v>12492.5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78"/>
      <c r="C23" s="75"/>
      <c r="D23" s="77"/>
      <c r="E23" s="77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72">
        <f>100.10011+0.00989+150</f>
        <v>250.11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78"/>
      <c r="C24" s="75"/>
      <c r="D24" s="77"/>
      <c r="E24" s="77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78" t="s">
        <v>75</v>
      </c>
      <c r="C25" s="76" t="s">
        <v>40</v>
      </c>
      <c r="D25" s="81" t="s">
        <v>69</v>
      </c>
      <c r="E25" s="83"/>
      <c r="F25" s="16" t="s">
        <v>51</v>
      </c>
      <c r="G25" s="50">
        <f t="shared" ref="G25:L25" si="5">SUM(G26:G29)</f>
        <v>489729.25264999992</v>
      </c>
      <c r="H25" s="50">
        <f t="shared" si="5"/>
        <v>5620.4226500000004</v>
      </c>
      <c r="I25" s="50">
        <f t="shared" si="5"/>
        <v>90450</v>
      </c>
      <c r="J25" s="70">
        <f t="shared" si="5"/>
        <v>199999.99999999997</v>
      </c>
      <c r="K25" s="50">
        <f t="shared" si="5"/>
        <v>193658.83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78"/>
      <c r="C26" s="76"/>
      <c r="D26" s="81"/>
      <c r="E26" s="83"/>
      <c r="F26" s="16" t="s">
        <v>1</v>
      </c>
      <c r="G26" s="50">
        <f>SUM(G31)</f>
        <v>455564.70999999996</v>
      </c>
      <c r="H26" s="50">
        <f>SUM(H31)</f>
        <v>0</v>
      </c>
      <c r="I26" s="50">
        <f>SUM(I31)</f>
        <v>85832.1</v>
      </c>
      <c r="J26" s="70">
        <f>SUM(J31)</f>
        <v>189809.99999999997</v>
      </c>
      <c r="K26" s="50">
        <f>SUM(K31)</f>
        <v>179922.61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78"/>
      <c r="C27" s="76"/>
      <c r="D27" s="81"/>
      <c r="E27" s="83"/>
      <c r="F27" s="16" t="s">
        <v>2</v>
      </c>
      <c r="G27" s="50">
        <f t="shared" ref="G27:I29" si="7">SUM(G32)</f>
        <v>33389.411519999994</v>
      </c>
      <c r="H27" s="50">
        <f>SUM(H32)</f>
        <v>5339.4015200000003</v>
      </c>
      <c r="I27" s="50">
        <f t="shared" si="7"/>
        <v>4517.45</v>
      </c>
      <c r="J27" s="70">
        <f>SUM(J32)</f>
        <v>9989.9999999999982</v>
      </c>
      <c r="K27" s="50">
        <f>SUM(K32)</f>
        <v>13542.56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78"/>
      <c r="C28" s="76"/>
      <c r="D28" s="81"/>
      <c r="E28" s="83"/>
      <c r="F28" s="16" t="s">
        <v>3</v>
      </c>
      <c r="G28" s="50">
        <f t="shared" si="7"/>
        <v>775.13112999999998</v>
      </c>
      <c r="H28" s="50">
        <f t="shared" si="7"/>
        <v>281.02113000000003</v>
      </c>
      <c r="I28" s="50">
        <f>SUM(I33)</f>
        <v>100.45</v>
      </c>
      <c r="J28" s="70">
        <f>SUM(J33)</f>
        <v>200.00000000000003</v>
      </c>
      <c r="K28" s="50">
        <f>SUM(K33)</f>
        <v>193.66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78"/>
      <c r="C29" s="76"/>
      <c r="D29" s="81"/>
      <c r="E29" s="83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78" t="s">
        <v>16</v>
      </c>
      <c r="C30" s="75" t="s">
        <v>62</v>
      </c>
      <c r="D30" s="77" t="s">
        <v>69</v>
      </c>
      <c r="E30" s="77" t="s">
        <v>9</v>
      </c>
      <c r="F30" s="16" t="s">
        <v>5</v>
      </c>
      <c r="G30" s="51">
        <f t="shared" ref="G30:G35" si="8">SUM(H30:L30)</f>
        <v>489729.25264999992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199999.99999999997</v>
      </c>
      <c r="K30" s="51">
        <f t="shared" ref="K30" si="10">SUM(K31:K34)</f>
        <v>193658.83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78"/>
      <c r="C31" s="75"/>
      <c r="D31" s="77"/>
      <c r="E31" s="77"/>
      <c r="F31" s="14" t="s">
        <v>1</v>
      </c>
      <c r="G31" s="51">
        <f t="shared" si="8"/>
        <v>455564.70999999996</v>
      </c>
      <c r="H31" s="52">
        <v>0</v>
      </c>
      <c r="I31" s="52">
        <v>85832.1</v>
      </c>
      <c r="J31" s="72">
        <f>363011.63+9499.97-182701.6</f>
        <v>189809.99999999997</v>
      </c>
      <c r="K31" s="52">
        <f>1067.33+178855.28</f>
        <v>179922.61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78"/>
      <c r="C32" s="75"/>
      <c r="D32" s="77"/>
      <c r="E32" s="77"/>
      <c r="F32" s="14" t="s">
        <v>2</v>
      </c>
      <c r="G32" s="51">
        <f t="shared" si="8"/>
        <v>33389.411519999994</v>
      </c>
      <c r="H32" s="52">
        <v>5339.4015200000003</v>
      </c>
      <c r="I32" s="52">
        <v>4517.45</v>
      </c>
      <c r="J32" s="72">
        <f>19105.87+500.03-9615.9</f>
        <v>9989.9999999999982</v>
      </c>
      <c r="K32" s="52">
        <f>80.34118+13462.21882</f>
        <v>13542.56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78"/>
      <c r="C33" s="75"/>
      <c r="D33" s="77"/>
      <c r="E33" s="77"/>
      <c r="F33" s="14" t="s">
        <v>3</v>
      </c>
      <c r="G33" s="51">
        <f t="shared" si="8"/>
        <v>775.13112999999998</v>
      </c>
      <c r="H33" s="52">
        <v>281.02113000000003</v>
      </c>
      <c r="I33" s="52">
        <v>100.45</v>
      </c>
      <c r="J33" s="72">
        <f>382.5+10.011-192.511</f>
        <v>200.00000000000003</v>
      </c>
      <c r="K33" s="52">
        <f>1.14882+192.51118</f>
        <v>193.66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78"/>
      <c r="C34" s="75"/>
      <c r="D34" s="77"/>
      <c r="E34" s="77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78" t="s">
        <v>17</v>
      </c>
      <c r="C35" s="76" t="s">
        <v>41</v>
      </c>
      <c r="D35" s="81" t="s">
        <v>73</v>
      </c>
      <c r="E35" s="81"/>
      <c r="F35" s="16" t="s">
        <v>27</v>
      </c>
      <c r="G35" s="50">
        <f t="shared" si="8"/>
        <v>121738.97335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25320.073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78"/>
      <c r="C36" s="76"/>
      <c r="D36" s="81"/>
      <c r="E36" s="81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78"/>
      <c r="C37" s="76"/>
      <c r="D37" s="81"/>
      <c r="E37" s="81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78"/>
      <c r="C38" s="76"/>
      <c r="D38" s="81"/>
      <c r="E38" s="81"/>
      <c r="F38" s="16" t="s">
        <v>3</v>
      </c>
      <c r="G38" s="50">
        <f>SUM(G43,G48,G53,G58)</f>
        <v>121738.97334999999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25320.073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78"/>
      <c r="C39" s="76"/>
      <c r="D39" s="81"/>
      <c r="E39" s="81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78" t="s">
        <v>18</v>
      </c>
      <c r="C40" s="75" t="s">
        <v>61</v>
      </c>
      <c r="D40" s="77" t="s">
        <v>73</v>
      </c>
      <c r="E40" s="77" t="s">
        <v>7</v>
      </c>
      <c r="F40" s="16" t="s">
        <v>5</v>
      </c>
      <c r="G40" s="51">
        <f t="shared" si="13"/>
        <v>8785.2780000000002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1939.825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78"/>
      <c r="C41" s="76"/>
      <c r="D41" s="77"/>
      <c r="E41" s="77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78"/>
      <c r="C42" s="76"/>
      <c r="D42" s="77"/>
      <c r="E42" s="77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78"/>
      <c r="C43" s="76"/>
      <c r="D43" s="77"/>
      <c r="E43" s="77"/>
      <c r="F43" s="14" t="s">
        <v>3</v>
      </c>
      <c r="G43" s="51">
        <f t="shared" si="13"/>
        <v>8785.2780000000002</v>
      </c>
      <c r="H43" s="52">
        <v>1444.752</v>
      </c>
      <c r="I43" s="52">
        <v>1733.7449999999999</v>
      </c>
      <c r="J43" s="72">
        <f>1833.478+106.347</f>
        <v>1939.825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78"/>
      <c r="C44" s="76"/>
      <c r="D44" s="77"/>
      <c r="E44" s="77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78" t="s">
        <v>31</v>
      </c>
      <c r="C45" s="75" t="s">
        <v>57</v>
      </c>
      <c r="D45" s="77" t="s">
        <v>73</v>
      </c>
      <c r="E45" s="77" t="s">
        <v>9</v>
      </c>
      <c r="F45" s="16" t="s">
        <v>5</v>
      </c>
      <c r="G45" s="51">
        <f t="shared" si="13"/>
        <v>56273.289349999999</v>
      </c>
      <c r="H45" s="51">
        <f>SUM(H46:H49)</f>
        <v>10587.672420000001</v>
      </c>
      <c r="I45" s="51">
        <f>SUM(I46:I49)</f>
        <v>12108.42693</v>
      </c>
      <c r="J45" s="71">
        <f>SUM(J46:J49)</f>
        <v>11105.121999999999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78"/>
      <c r="C46" s="76"/>
      <c r="D46" s="77"/>
      <c r="E46" s="77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78"/>
      <c r="C47" s="76"/>
      <c r="D47" s="77"/>
      <c r="E47" s="77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78"/>
      <c r="C48" s="76"/>
      <c r="D48" s="77"/>
      <c r="E48" s="77"/>
      <c r="F48" s="14" t="s">
        <v>3</v>
      </c>
      <c r="G48" s="51">
        <f t="shared" si="13"/>
        <v>56273.289349999999</v>
      </c>
      <c r="H48" s="52">
        <v>10587.672420000001</v>
      </c>
      <c r="I48" s="67">
        <v>12108.42693</v>
      </c>
      <c r="J48" s="72">
        <f>14711.984-2578.235-778.627-35-70-35-100-10</f>
        <v>11105.121999999999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78"/>
      <c r="C49" s="76"/>
      <c r="D49" s="77"/>
      <c r="E49" s="77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78" t="s">
        <v>19</v>
      </c>
      <c r="C50" s="75" t="s">
        <v>22</v>
      </c>
      <c r="D50" s="77" t="s">
        <v>73</v>
      </c>
      <c r="E50" s="77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78"/>
      <c r="C51" s="76"/>
      <c r="D51" s="77"/>
      <c r="E51" s="77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78"/>
      <c r="C52" s="76"/>
      <c r="D52" s="77"/>
      <c r="E52" s="77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78"/>
      <c r="C53" s="76"/>
      <c r="D53" s="77"/>
      <c r="E53" s="77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78"/>
      <c r="C54" s="76"/>
      <c r="D54" s="77"/>
      <c r="E54" s="77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78" t="s">
        <v>20</v>
      </c>
      <c r="C55" s="75" t="s">
        <v>23</v>
      </c>
      <c r="D55" s="77" t="s">
        <v>73</v>
      </c>
      <c r="E55" s="77" t="s">
        <v>28</v>
      </c>
      <c r="F55" s="16" t="s">
        <v>5</v>
      </c>
      <c r="G55" s="51">
        <f t="shared" si="13"/>
        <v>44846.032999999996</v>
      </c>
      <c r="H55" s="51">
        <f>SUM(H56:H59)</f>
        <v>7065.0910000000003</v>
      </c>
      <c r="I55" s="51">
        <f>SUM(I56:I59)</f>
        <v>7762.0259999999998</v>
      </c>
      <c r="J55" s="71">
        <f>SUM(J58)</f>
        <v>9586.4700000000012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78"/>
      <c r="C56" s="76"/>
      <c r="D56" s="77"/>
      <c r="E56" s="77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78"/>
      <c r="C57" s="76"/>
      <c r="D57" s="77"/>
      <c r="E57" s="77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78"/>
      <c r="C58" s="76"/>
      <c r="D58" s="77"/>
      <c r="E58" s="77"/>
      <c r="F58" s="14" t="s">
        <v>3</v>
      </c>
      <c r="G58" s="51">
        <f t="shared" si="13"/>
        <v>44846.032999999996</v>
      </c>
      <c r="H58" s="52">
        <v>7065.0910000000003</v>
      </c>
      <c r="I58" s="52">
        <v>7762.0259999999998</v>
      </c>
      <c r="J58" s="72">
        <f>9645.984-59.514</f>
        <v>9586.4700000000012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78"/>
      <c r="C59" s="76"/>
      <c r="D59" s="77"/>
      <c r="E59" s="77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78" t="s">
        <v>32</v>
      </c>
      <c r="C60" s="76" t="s">
        <v>47</v>
      </c>
      <c r="D60" s="81" t="s">
        <v>42</v>
      </c>
      <c r="E60" s="81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78"/>
      <c r="C61" s="76"/>
      <c r="D61" s="81"/>
      <c r="E61" s="81"/>
      <c r="F61" s="16" t="s">
        <v>1</v>
      </c>
      <c r="G61" s="53">
        <f t="shared" si="13"/>
        <v>84734.701490000007</v>
      </c>
      <c r="H61" s="50">
        <f t="shared" ref="H61:I63" si="15">SUM(H66)</f>
        <v>60939</v>
      </c>
      <c r="I61" s="50">
        <f t="shared" si="15"/>
        <v>23795.701489999999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78"/>
      <c r="C62" s="76"/>
      <c r="D62" s="81"/>
      <c r="E62" s="81"/>
      <c r="F62" s="16" t="s">
        <v>2</v>
      </c>
      <c r="G62" s="53">
        <f t="shared" si="13"/>
        <v>4460.4157100000002</v>
      </c>
      <c r="H62" s="50">
        <f t="shared" si="15"/>
        <v>3208</v>
      </c>
      <c r="I62" s="50">
        <f t="shared" si="15"/>
        <v>1252.41571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78"/>
      <c r="C63" s="76"/>
      <c r="D63" s="81"/>
      <c r="E63" s="81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78"/>
      <c r="C64" s="76"/>
      <c r="D64" s="81"/>
      <c r="E64" s="81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78" t="s">
        <v>21</v>
      </c>
      <c r="C65" s="75" t="s">
        <v>68</v>
      </c>
      <c r="D65" s="79" t="s">
        <v>70</v>
      </c>
      <c r="E65" s="77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78"/>
      <c r="C66" s="75"/>
      <c r="D66" s="79"/>
      <c r="E66" s="77"/>
      <c r="F66" s="14" t="s">
        <v>1</v>
      </c>
      <c r="G66" s="51">
        <f t="shared" si="13"/>
        <v>84734.701490000007</v>
      </c>
      <c r="H66" s="52">
        <v>60939</v>
      </c>
      <c r="I66" s="52">
        <v>23795.701489999999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78"/>
      <c r="C67" s="75"/>
      <c r="D67" s="79"/>
      <c r="E67" s="77"/>
      <c r="F67" s="14" t="s">
        <v>2</v>
      </c>
      <c r="G67" s="51">
        <f t="shared" si="13"/>
        <v>4460.4157100000002</v>
      </c>
      <c r="H67" s="52">
        <v>3208</v>
      </c>
      <c r="I67" s="52">
        <v>1252.41571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78"/>
      <c r="C68" s="75"/>
      <c r="D68" s="79"/>
      <c r="E68" s="77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78"/>
      <c r="C69" s="75"/>
      <c r="D69" s="79"/>
      <c r="E69" s="77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78" t="s">
        <v>52</v>
      </c>
      <c r="C70" s="76" t="s">
        <v>55</v>
      </c>
      <c r="D70" s="80" t="s">
        <v>73</v>
      </c>
      <c r="E70" s="77"/>
      <c r="F70" s="16" t="s">
        <v>60</v>
      </c>
      <c r="G70" s="51">
        <f t="shared" si="13"/>
        <v>2660.9180000000001</v>
      </c>
      <c r="H70" s="51">
        <f>SUM(H71:H74)</f>
        <v>820</v>
      </c>
      <c r="I70" s="51">
        <f>SUM(I71:I74)</f>
        <v>595</v>
      </c>
      <c r="J70" s="71">
        <f>SUM(J71:J74)</f>
        <v>693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78"/>
      <c r="C71" s="75"/>
      <c r="D71" s="80"/>
      <c r="E71" s="77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78"/>
      <c r="C72" s="75"/>
      <c r="D72" s="80"/>
      <c r="E72" s="77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78"/>
      <c r="C73" s="75"/>
      <c r="D73" s="80"/>
      <c r="E73" s="77"/>
      <c r="F73" s="16" t="s">
        <v>3</v>
      </c>
      <c r="G73" s="51">
        <f t="shared" si="16"/>
        <v>2660.9180000000001</v>
      </c>
      <c r="H73" s="51">
        <f>SUM(H78)</f>
        <v>820</v>
      </c>
      <c r="I73" s="51">
        <f>SUM(I78)</f>
        <v>595</v>
      </c>
      <c r="J73" s="71">
        <f>SUM(J78)</f>
        <v>693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78"/>
      <c r="C74" s="75"/>
      <c r="D74" s="80"/>
      <c r="E74" s="77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79" t="s">
        <v>53</v>
      </c>
      <c r="C75" s="75" t="s">
        <v>54</v>
      </c>
      <c r="D75" s="79" t="s">
        <v>73</v>
      </c>
      <c r="E75" s="75" t="s">
        <v>71</v>
      </c>
      <c r="F75" s="16" t="s">
        <v>5</v>
      </c>
      <c r="G75" s="51">
        <f t="shared" si="16"/>
        <v>2660.9180000000001</v>
      </c>
      <c r="H75" s="51">
        <f>SUM(H76:H79)</f>
        <v>820</v>
      </c>
      <c r="I75" s="51">
        <f>SUM(I76:I79)</f>
        <v>595</v>
      </c>
      <c r="J75" s="71">
        <f>SUM(J76:J79)</f>
        <v>693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79"/>
      <c r="C76" s="75"/>
      <c r="D76" s="79"/>
      <c r="E76" s="7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79"/>
      <c r="C77" s="75"/>
      <c r="D77" s="79"/>
      <c r="E77" s="7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79"/>
      <c r="C78" s="75"/>
      <c r="D78" s="79"/>
      <c r="E78" s="75"/>
      <c r="F78" s="14" t="s">
        <v>3</v>
      </c>
      <c r="G78" s="51">
        <f t="shared" si="16"/>
        <v>2660.9180000000001</v>
      </c>
      <c r="H78" s="52">
        <v>820</v>
      </c>
      <c r="I78" s="52">
        <v>595</v>
      </c>
      <c r="J78" s="72">
        <f>595+98</f>
        <v>693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79"/>
      <c r="C79" s="75"/>
      <c r="D79" s="79"/>
      <c r="E79" s="7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91">
        <v>6</v>
      </c>
      <c r="C80" s="94" t="s">
        <v>64</v>
      </c>
      <c r="D80" s="91" t="s">
        <v>74</v>
      </c>
      <c r="E80" s="97"/>
      <c r="F80" s="16" t="s">
        <v>63</v>
      </c>
      <c r="G80" s="51">
        <f t="shared" si="16"/>
        <v>8397.6282800000008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529.84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92"/>
      <c r="C81" s="95"/>
      <c r="D81" s="92"/>
      <c r="E81" s="98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92"/>
      <c r="C82" s="95"/>
      <c r="D82" s="92"/>
      <c r="E82" s="98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92"/>
      <c r="C83" s="95"/>
      <c r="D83" s="92"/>
      <c r="E83" s="98"/>
      <c r="F83" s="16" t="s">
        <v>3</v>
      </c>
      <c r="G83" s="51">
        <f t="shared" si="16"/>
        <v>8397.6282800000008</v>
      </c>
      <c r="H83" s="51">
        <f>SUM(H88)</f>
        <v>4426.4979599999997</v>
      </c>
      <c r="I83" s="51">
        <f>SUM(I88)</f>
        <v>561.29031999999995</v>
      </c>
      <c r="J83" s="71">
        <f t="shared" si="18"/>
        <v>529.84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93"/>
      <c r="C84" s="96"/>
      <c r="D84" s="93"/>
      <c r="E84" s="99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100" t="s">
        <v>65</v>
      </c>
      <c r="C85" s="103" t="s">
        <v>66</v>
      </c>
      <c r="D85" s="100" t="s">
        <v>73</v>
      </c>
      <c r="E85" s="97" t="s">
        <v>56</v>
      </c>
      <c r="F85" s="16" t="s">
        <v>5</v>
      </c>
      <c r="G85" s="51">
        <f t="shared" si="16"/>
        <v>8397.6282800000008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529.84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101"/>
      <c r="C86" s="104"/>
      <c r="D86" s="101"/>
      <c r="E86" s="98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101"/>
      <c r="C87" s="104"/>
      <c r="D87" s="101"/>
      <c r="E87" s="98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101"/>
      <c r="C88" s="104"/>
      <c r="D88" s="101"/>
      <c r="E88" s="98"/>
      <c r="F88" s="14" t="s">
        <v>3</v>
      </c>
      <c r="G88" s="51">
        <f t="shared" si="16"/>
        <v>8397.6282800000008</v>
      </c>
      <c r="H88" s="52">
        <v>4426.4979599999997</v>
      </c>
      <c r="I88" s="52">
        <v>561.29031999999995</v>
      </c>
      <c r="J88" s="72">
        <f>1440-910.16</f>
        <v>529.84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102"/>
      <c r="C89" s="105"/>
      <c r="D89" s="102"/>
      <c r="E89" s="99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80" t="s">
        <v>6</v>
      </c>
      <c r="D90" s="77"/>
      <c r="E90" s="77"/>
      <c r="F90" s="108" t="s">
        <v>0</v>
      </c>
      <c r="G90" s="107" t="s">
        <v>11</v>
      </c>
      <c r="H90" s="107" t="s">
        <v>25</v>
      </c>
      <c r="I90" s="107"/>
      <c r="J90" s="107"/>
      <c r="K90" s="107"/>
      <c r="L90" s="107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79"/>
      <c r="D91" s="79"/>
      <c r="E91" s="77"/>
      <c r="F91" s="108"/>
      <c r="G91" s="107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79"/>
      <c r="D92" s="79"/>
      <c r="E92" s="77"/>
      <c r="F92" s="54" t="s">
        <v>24</v>
      </c>
      <c r="G92" s="50">
        <f>SUM(H92:L92)</f>
        <v>2586074.4564</v>
      </c>
      <c r="H92" s="50">
        <f t="shared" ref="H92:L92" si="20">SUM(H93:H96)</f>
        <v>393233.27202999999</v>
      </c>
      <c r="I92" s="50">
        <f t="shared" si="20"/>
        <v>1467729.49737</v>
      </c>
      <c r="J92" s="70">
        <f>SUM(J93:J96)</f>
        <v>476643.02299999999</v>
      </c>
      <c r="K92" s="50">
        <f t="shared" si="20"/>
        <v>220865.25199999998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79"/>
      <c r="D93" s="79"/>
      <c r="E93" s="77"/>
      <c r="F93" s="54" t="s">
        <v>1</v>
      </c>
      <c r="G93" s="50">
        <f>SUM(H93:L93)</f>
        <v>2319436.8114899998</v>
      </c>
      <c r="H93" s="50">
        <f t="shared" ref="H93:L96" si="21">SUM(H16+H26+H36+H61+H71+H81)</f>
        <v>343089</v>
      </c>
      <c r="I93" s="50">
        <f>SUM(I16+I26+I36+I61+I71+I81)</f>
        <v>1369257.7014899999</v>
      </c>
      <c r="J93" s="70">
        <f t="shared" si="21"/>
        <v>427167.5</v>
      </c>
      <c r="K93" s="50">
        <f t="shared" si="21"/>
        <v>179922.61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79"/>
      <c r="D94" s="79"/>
      <c r="E94" s="77"/>
      <c r="F94" s="54" t="s">
        <v>2</v>
      </c>
      <c r="G94" s="50">
        <f>SUM(H94:L94)</f>
        <v>131488.70415000001</v>
      </c>
      <c r="H94" s="50">
        <f t="shared" si="21"/>
        <v>23397.401519999999</v>
      </c>
      <c r="I94" s="50">
        <f t="shared" si="21"/>
        <v>72066.242629999993</v>
      </c>
      <c r="J94" s="70">
        <f t="shared" si="21"/>
        <v>22482.5</v>
      </c>
      <c r="K94" s="50">
        <f t="shared" si="21"/>
        <v>13542.56</v>
      </c>
      <c r="L94" s="50">
        <f t="shared" si="21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79"/>
      <c r="D95" s="79"/>
      <c r="E95" s="77"/>
      <c r="F95" s="54" t="s">
        <v>3</v>
      </c>
      <c r="G95" s="50">
        <f>SUM(H95:L95)</f>
        <v>135148.94076</v>
      </c>
      <c r="H95" s="50">
        <f t="shared" si="21"/>
        <v>26746.870510000001</v>
      </c>
      <c r="I95" s="50">
        <f t="shared" si="21"/>
        <v>26405.553250000001</v>
      </c>
      <c r="J95" s="70">
        <f t="shared" si="21"/>
        <v>26993.023000000001</v>
      </c>
      <c r="K95" s="50">
        <f t="shared" si="21"/>
        <v>27400.081999999999</v>
      </c>
      <c r="L95" s="50">
        <f t="shared" si="21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79"/>
      <c r="D96" s="79"/>
      <c r="E96" s="77"/>
      <c r="F96" s="54" t="s">
        <v>4</v>
      </c>
      <c r="G96" s="50">
        <f>SUM(H96:L96)</f>
        <v>0</v>
      </c>
      <c r="H96" s="50">
        <f t="shared" si="21"/>
        <v>0</v>
      </c>
      <c r="I96" s="50">
        <f t="shared" si="21"/>
        <v>0</v>
      </c>
      <c r="J96" s="70">
        <f t="shared" si="21"/>
        <v>0</v>
      </c>
      <c r="K96" s="50">
        <f t="shared" si="21"/>
        <v>0</v>
      </c>
      <c r="L96" s="50">
        <f t="shared" si="21"/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106" t="s">
        <v>76</v>
      </c>
      <c r="C99" s="106"/>
      <c r="D99" s="106"/>
      <c r="E99" s="106"/>
      <c r="F99" s="106"/>
      <c r="G99" s="106"/>
      <c r="H99" s="57"/>
      <c r="I99" s="57"/>
      <c r="J99" s="90" t="s">
        <v>78</v>
      </c>
      <c r="K99" s="90"/>
      <c r="L99" s="90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B20:B24"/>
    <mergeCell ref="B50:B54"/>
    <mergeCell ref="B30:B34"/>
    <mergeCell ref="B35:B39"/>
    <mergeCell ref="B40:B44"/>
    <mergeCell ref="B45:B49"/>
    <mergeCell ref="B25:B29"/>
    <mergeCell ref="B11:B13"/>
    <mergeCell ref="C11:C13"/>
    <mergeCell ref="E11:E13"/>
    <mergeCell ref="D11:D13"/>
    <mergeCell ref="B15:B1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2024-11-21T14:32:05Z</cp:lastPrinted>
  <dcterms:created xsi:type="dcterms:W3CDTF">2016-02-05T07:01:02Z</dcterms:created>
  <dcterms:modified xsi:type="dcterms:W3CDTF">2024-11-21T14:41:08Z</dcterms:modified>
</cp:coreProperties>
</file>